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OI Calculator by ContractSafe" sheetId="1" r:id="rId4"/>
  </sheets>
  <definedNames/>
  <calcPr/>
  <extLst>
    <ext uri="GoogleSheetsCustomDataVersion1">
      <go:sheetsCustomData xmlns:go="http://customooxmlschemas.google.com/" r:id="rId5" roundtripDataSignature="AMtx7mhZrO3dAetUZga49i6Sw1Hx7G0/ug=="/>
    </ext>
  </extLst>
</workbook>
</file>

<file path=xl/sharedStrings.xml><?xml version="1.0" encoding="utf-8"?>
<sst xmlns="http://schemas.openxmlformats.org/spreadsheetml/2006/main" count="95" uniqueCount="78">
  <si>
    <r>
      <rPr>
        <b/>
        <color rgb="FF1155CC"/>
        <u/>
      </rPr>
      <t>contractsafe.com</t>
    </r>
    <r>
      <rPr>
        <b/>
        <color rgb="FF000000"/>
      </rPr>
      <t xml:space="preserve"> | 1-800-993-5590 | </t>
    </r>
    <r>
      <rPr>
        <b/>
        <color rgb="FF1155CC"/>
        <u/>
      </rPr>
      <t>sales@contractsafe.com</t>
    </r>
  </si>
  <si>
    <t>INSTRUCTIONS</t>
  </si>
  <si>
    <r>
      <rPr>
        <rFont val="Arial"/>
        <b/>
        <color theme="1"/>
        <sz val="12.0"/>
      </rPr>
      <t>Step 1. Make a copy (File &gt; Make Copy) or download (File &gt; Download) of this sheet . Once you make a copy you will be able to replace the sample data with your unique inputs.</t>
    </r>
    <r>
      <rPr>
        <rFont val="Arial"/>
        <color theme="1"/>
        <sz val="12.0"/>
      </rPr>
      <t xml:space="preserve">
Step 2. Enter data into the "</t>
    </r>
    <r>
      <rPr>
        <rFont val="Arial"/>
        <b/>
        <color rgb="FF1B57B8"/>
        <sz val="12.0"/>
      </rPr>
      <t>ORGANIZATIONAL INPUTS</t>
    </r>
    <r>
      <rPr>
        <rFont val="Arial"/>
        <color theme="1"/>
        <sz val="12.0"/>
      </rPr>
      <t>" and "</t>
    </r>
    <r>
      <rPr>
        <rFont val="Arial"/>
        <b/>
        <color rgb="FF1B57B8"/>
        <sz val="12.0"/>
      </rPr>
      <t>INDIVIDUAL INPUTS</t>
    </r>
    <r>
      <rPr>
        <rFont val="Arial"/>
        <color theme="1"/>
        <sz val="12.0"/>
      </rPr>
      <t>" fields highlighted in blue. 
Step 3. Get a "</t>
    </r>
    <r>
      <rPr>
        <rFont val="Arial"/>
        <b/>
        <color rgb="FF38761D"/>
        <sz val="12.0"/>
      </rPr>
      <t>FORECAST</t>
    </r>
    <r>
      <rPr>
        <rFont val="Arial"/>
        <color theme="1"/>
        <sz val="12.0"/>
      </rPr>
      <t xml:space="preserve">" for ROI, annual savings, time savings, and payback period related to a contract management software purchase.*
</t>
    </r>
    <r>
      <rPr>
        <rFont val="Arial"/>
        <b/>
        <i/>
        <color theme="1"/>
        <sz val="10.0"/>
      </rPr>
      <t>PLEASE NOTE:</t>
    </r>
    <r>
      <rPr>
        <rFont val="Arial"/>
        <color theme="1"/>
        <sz val="10.0"/>
      </rPr>
      <t xml:space="preserve"> </t>
    </r>
    <r>
      <rPr>
        <rFont val="Arial"/>
        <i/>
        <color theme="1"/>
        <sz val="10.0"/>
      </rPr>
      <t xml:space="preserve">Any changes made to the </t>
    </r>
    <r>
      <rPr>
        <rFont val="Arial"/>
        <b/>
        <i/>
        <color theme="1"/>
        <sz val="10.0"/>
      </rPr>
      <t>"ASSUMPTIONS"</t>
    </r>
    <r>
      <rPr>
        <rFont val="Arial"/>
        <i/>
        <color theme="1"/>
        <sz val="10.0"/>
      </rPr>
      <t xml:space="preserve"> (Rows 27 - 74) will alter the results displayed in the </t>
    </r>
    <r>
      <rPr>
        <rFont val="Arial"/>
        <b/>
        <i/>
        <color theme="1"/>
        <sz val="10.0"/>
      </rPr>
      <t>"FORECAST"</t>
    </r>
    <r>
      <rPr>
        <rFont val="Arial"/>
        <i/>
        <color theme="1"/>
        <sz val="10.0"/>
      </rPr>
      <t xml:space="preserve"> column.</t>
    </r>
  </si>
  <si>
    <t>ORGANIZATIONAL INPUTS</t>
  </si>
  <si>
    <t>FORECAST</t>
  </si>
  <si>
    <t># of people within organization responsible for managing contracts</t>
  </si>
  <si>
    <t>ROI</t>
  </si>
  <si>
    <t># of additional people who need information from contracts (whether within or outside of organization)</t>
  </si>
  <si>
    <t># of active contracts (with obligations, expiring or auto renewing)</t>
  </si>
  <si>
    <t>average annual USD value of contracts</t>
  </si>
  <si>
    <t>Annual Savings (USD)</t>
  </si>
  <si>
    <t>% of time managing contract process (pre-signature + post-signature)</t>
  </si>
  <si>
    <t># of key dates missed in the last 12 months that cost the organization money</t>
  </si>
  <si>
    <t>Time Savings (% of Hours)</t>
  </si>
  <si>
    <t>INDIVIDUAL INPUTS</t>
  </si>
  <si>
    <t>% of time on pre-signature activities</t>
  </si>
  <si>
    <t>Payback Period (Days)</t>
  </si>
  <si>
    <t>% of time searching for contracts or for items within contracts</t>
  </si>
  <si>
    <t>% of time making contracts available to others / answering other people's questions about contracts (acting as "contract librarian")</t>
  </si>
  <si>
    <t>% of time tracking dates / monitoring obligations / alerting others</t>
  </si>
  <si>
    <t>% of time on reporting and analysis</t>
  </si>
  <si>
    <t>Should sum up to 100%</t>
  </si>
  <si>
    <t>HOW IT WORKS</t>
  </si>
  <si>
    <t>*Simply unhide the rows below to see how these calculations are performed.</t>
  </si>
  <si>
    <r>
      <rPr>
        <rFont val="Arial"/>
        <color rgb="FF000000"/>
      </rPr>
      <t>The "</t>
    </r>
    <r>
      <rPr>
        <rFont val="Arial"/>
        <b/>
        <color rgb="FF000000"/>
      </rPr>
      <t>ASSUMPTIONS</t>
    </r>
    <r>
      <rPr>
        <rFont val="Arial"/>
        <color rgb="FF000000"/>
      </rPr>
      <t>" section takes into account legal department salary data available from the US Bureau of Labor Statistics and Salary.com, as well as pricing and efficiency gains for ContractSafe's own software. The "</t>
    </r>
    <r>
      <rPr>
        <rFont val="Arial"/>
        <b/>
        <color rgb="FF000000"/>
      </rPr>
      <t>CALCULATIONS</t>
    </r>
    <r>
      <rPr>
        <rFont val="Arial"/>
        <color rgb="FF000000"/>
      </rPr>
      <t xml:space="preserve">" section shows how the calculator determines the potential ROI, which is then translated into an annual savings in USD and a time savings as a percentage of hours worked. A payback period is also provided so users can estimate when the initial expense of the purchase will be recouped. 
</t>
    </r>
    <r>
      <rPr>
        <rFont val="Arial"/>
        <b/>
        <color rgb="FF000000"/>
      </rPr>
      <t>Click the + sign to the left of this row to view all assumptions.</t>
    </r>
  </si>
  <si>
    <t>ASSUMPTIONS</t>
  </si>
  <si>
    <t>Cost</t>
  </si>
  <si>
    <t>Avg. Hourly Rate</t>
  </si>
  <si>
    <t>Distribution</t>
  </si>
  <si>
    <t>Annual Salary</t>
  </si>
  <si>
    <t>In-House Lawyer</t>
  </si>
  <si>
    <t>In-House Legal Staff</t>
  </si>
  <si>
    <t>Average Hourly Rate</t>
  </si>
  <si>
    <t>Efficiency Gains</t>
  </si>
  <si>
    <t>Savings</t>
  </si>
  <si>
    <t>Pricing</t>
  </si>
  <si>
    <t>Basic</t>
  </si>
  <si>
    <t>Standard</t>
  </si>
  <si>
    <t>Professional</t>
  </si>
  <si>
    <t>Pre-Signature Activities</t>
  </si>
  <si>
    <t>Search for or Within Contracts</t>
  </si>
  <si>
    <t>Contracts Included</t>
  </si>
  <si>
    <t>Providing Secure Access to Contracts / "Contract Librarian"</t>
  </si>
  <si>
    <t>Time Tracking Dates / Monitoring Compliance</t>
  </si>
  <si>
    <t>Reporting and Analysis</t>
  </si>
  <si>
    <t>CALCULATIONS</t>
  </si>
  <si>
    <t>Number of People</t>
  </si>
  <si>
    <t>% of Time On Contract Mgmt</t>
  </si>
  <si>
    <t>Avg Hourly Rate (Calc)</t>
  </si>
  <si>
    <t>Team Hourly Cost on Contract Management activities</t>
  </si>
  <si>
    <t>Annual Hour PP (2080 minus 160 for vacations and sick time)</t>
  </si>
  <si>
    <t>Total Contract Mgmt Related Team Cost</t>
  </si>
  <si>
    <t>Contract Value</t>
  </si>
  <si>
    <t>CM Cost/Value</t>
  </si>
  <si>
    <t>Total Labor Expense in Contract Management</t>
  </si>
  <si>
    <t>Efficiency Gains Inputs</t>
  </si>
  <si>
    <t>Current Time Distribution</t>
  </si>
  <si>
    <t>Team Hr Dist</t>
  </si>
  <si>
    <t>Team Hrs Saved</t>
  </si>
  <si>
    <t>Dollar Savings (one year)</t>
  </si>
  <si>
    <t xml:space="preserve">Savings on CM </t>
  </si>
  <si>
    <t>Payback Period (days)</t>
  </si>
  <si>
    <t>Hours Saved Per Person (free to work on other activities)</t>
  </si>
  <si>
    <t>Plus</t>
  </si>
  <si>
    <t>Key contract dates missed</t>
  </si>
  <si>
    <t>Key dates missed</t>
  </si>
  <si>
    <t>Additional ppl needing info from contracts</t>
  </si>
  <si>
    <t>Hr Savings a Year (per person)</t>
  </si>
  <si>
    <t>Avg Annual Salary (Hourly Rate)</t>
  </si>
  <si>
    <t>Combined Value</t>
  </si>
  <si>
    <t>Salary and Sources</t>
  </si>
  <si>
    <t>Median Hourly Salary*</t>
  </si>
  <si>
    <t>Paralegal hourly rate</t>
  </si>
  <si>
    <t>In-House Counsel (0-3 years)</t>
  </si>
  <si>
    <t>Corporate Lawyers</t>
  </si>
  <si>
    <t>In-House Counsel</t>
  </si>
  <si>
    <t>General Counsel</t>
  </si>
  <si>
    <t>Source: Bureau of Labor Statistics &amp; Salary.com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</si>
</sst>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0.0"/>
    <numFmt numFmtId="165" formatCode="&quot;$&quot;#,##0"/>
    <numFmt numFmtId="166" formatCode="&quot;$&quot;#,##0.00"/>
  </numFmts>
  <fonts count="19">
    <font>
      <sz val="10.0"/>
      <color rgb="FF000000"/>
      <name val="Arial"/>
      <scheme val="minor"/>
    </font>
    <font>
      <b/>
      <color rgb="FF000000"/>
    </font>
    <font/>
    <font>
      <color rgb="FF000000"/>
      <name val="Arial"/>
      <scheme val="minor"/>
    </font>
    <font>
      <b/>
      <sz val="12.0"/>
      <color theme="1"/>
      <name val="Arial"/>
    </font>
    <font>
      <sz val="10.0"/>
      <color theme="1"/>
      <name val="Arial"/>
    </font>
    <font>
      <color theme="1"/>
      <name val="Arial"/>
      <scheme val="minor"/>
    </font>
    <font>
      <b/>
      <sz val="10.0"/>
      <color rgb="FF1B57B8"/>
      <name val="Arial"/>
    </font>
    <font>
      <b/>
      <sz val="10.0"/>
      <color rgb="FFA61C00"/>
      <name val="Arial"/>
    </font>
    <font>
      <b/>
      <sz val="10.0"/>
      <color rgb="FF38761D"/>
      <name val="Arial"/>
    </font>
    <font>
      <b/>
      <sz val="10.0"/>
      <color rgb="FF000000"/>
      <name val="Arial"/>
    </font>
    <font>
      <b/>
      <color theme="1"/>
      <name val="Arial"/>
      <scheme val="minor"/>
    </font>
    <font>
      <b/>
      <sz val="10.0"/>
      <color rgb="FF0B5394"/>
      <name val="Arial"/>
    </font>
    <font>
      <i/>
      <color theme="1"/>
      <name val="Arial"/>
      <scheme val="minor"/>
    </font>
    <font>
      <b/>
      <sz val="10.0"/>
      <color theme="1"/>
      <name val="Arial"/>
    </font>
    <font>
      <color rgb="FF000000"/>
      <name val="Arial"/>
    </font>
    <font>
      <b/>
      <sz val="10.0"/>
      <color rgb="FFB45F06"/>
      <name val="Arial"/>
    </font>
    <font>
      <b/>
      <sz val="10.0"/>
      <color rgb="FF6AA84F"/>
      <name val="Arial"/>
    </font>
    <font>
      <b/>
      <sz val="9.0"/>
      <color theme="1"/>
      <name val="Arial"/>
    </font>
  </fonts>
  <fills count="5">
    <fill>
      <patternFill patternType="none"/>
    </fill>
    <fill>
      <patternFill patternType="lightGray"/>
    </fill>
    <fill>
      <patternFill patternType="solid">
        <fgColor rgb="FFF8B951"/>
        <bgColor rgb="FFF8B951"/>
      </patternFill>
    </fill>
    <fill>
      <patternFill patternType="solid">
        <fgColor rgb="FFCFE2F3"/>
        <bgColor rgb="FFCFE2F3"/>
      </patternFill>
    </fill>
    <fill>
      <patternFill patternType="solid">
        <fgColor rgb="FFFFFF00"/>
        <bgColor rgb="FFFFFF00"/>
      </patternFill>
    </fill>
  </fills>
  <borders count="17">
    <border/>
    <border>
      <left style="thick">
        <color rgb="FF000000"/>
      </left>
      <top style="thick">
        <color rgb="FF000000"/>
      </top>
    </border>
    <border>
      <top style="thick">
        <color rgb="FF000000"/>
      </top>
    </border>
    <border>
      <right style="thick">
        <color rgb="FF000000"/>
      </right>
      <top style="thick">
        <color rgb="FF000000"/>
      </top>
    </border>
    <border>
      <left style="thick">
        <color rgb="FF000000"/>
      </left>
    </border>
    <border>
      <right style="thick">
        <color rgb="FF000000"/>
      </right>
    </border>
    <border>
      <left style="thick">
        <color rgb="FF000000"/>
      </left>
      <right style="thick">
        <color rgb="FF000000"/>
      </right>
      <top style="thick">
        <color rgb="FF000000"/>
      </top>
    </border>
    <border>
      <left style="thick">
        <color rgb="FF000000"/>
      </left>
      <right style="thick">
        <color rgb="FF000000"/>
      </right>
    </border>
    <border>
      <left style="thick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</border>
    <border>
      <left style="thick">
        <color rgb="FF000000"/>
      </left>
      <right style="thin">
        <color rgb="FF000000"/>
      </right>
      <top style="thin">
        <color rgb="FF000000"/>
      </top>
    </border>
    <border>
      <left style="thick">
        <color rgb="FF000000"/>
      </left>
      <bottom style="thick">
        <color rgb="FF000000"/>
      </bottom>
    </border>
    <border>
      <right style="thick">
        <color rgb="FF000000"/>
      </right>
      <bottom style="thick">
        <color rgb="FF000000"/>
      </bottom>
    </border>
    <border>
      <left style="thick">
        <color rgb="FF000000"/>
      </left>
      <right style="thick">
        <color rgb="FF000000"/>
      </right>
      <bottom style="thick">
        <color rgb="FF000000"/>
      </bottom>
    </border>
    <border>
      <bottom style="thick">
        <color rgb="FF000000"/>
      </bottom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horizontal="right" readingOrder="0" vertical="center"/>
    </xf>
    <xf borderId="2" fillId="0" fontId="2" numFmtId="0" xfId="0" applyBorder="1" applyFont="1"/>
    <xf borderId="3" fillId="0" fontId="2" numFmtId="0" xfId="0" applyBorder="1" applyFont="1"/>
    <xf borderId="0" fillId="0" fontId="3" numFmtId="0" xfId="0" applyAlignment="1" applyFont="1">
      <alignment horizontal="right" readingOrder="0" vertical="center"/>
    </xf>
    <xf borderId="4" fillId="0" fontId="2" numFmtId="0" xfId="0" applyBorder="1" applyFont="1"/>
    <xf borderId="5" fillId="0" fontId="2" numFmtId="0" xfId="0" applyBorder="1" applyFont="1"/>
    <xf borderId="4" fillId="0" fontId="4" numFmtId="0" xfId="0" applyAlignment="1" applyBorder="1" applyFont="1">
      <alignment horizontal="center" readingOrder="0" vertical="center"/>
    </xf>
    <xf borderId="0" fillId="0" fontId="5" numFmtId="0" xfId="0" applyAlignment="1" applyFont="1">
      <alignment readingOrder="0" shrinkToFit="0" vertical="center" wrapText="1"/>
    </xf>
    <xf borderId="4" fillId="2" fontId="6" numFmtId="0" xfId="0" applyBorder="1" applyFill="1" applyFont="1"/>
    <xf borderId="1" fillId="0" fontId="7" numFmtId="0" xfId="0" applyAlignment="1" applyBorder="1" applyFont="1">
      <alignment readingOrder="0"/>
    </xf>
    <xf borderId="3" fillId="0" fontId="8" numFmtId="0" xfId="0" applyBorder="1" applyFont="1"/>
    <xf borderId="0" fillId="2" fontId="7" numFmtId="0" xfId="0" applyAlignment="1" applyFont="1">
      <alignment readingOrder="0"/>
    </xf>
    <xf borderId="6" fillId="0" fontId="9" numFmtId="0" xfId="0" applyAlignment="1" applyBorder="1" applyFont="1">
      <alignment horizontal="center" readingOrder="0"/>
    </xf>
    <xf borderId="5" fillId="2" fontId="6" numFmtId="0" xfId="0" applyBorder="1" applyFont="1"/>
    <xf borderId="4" fillId="0" fontId="8" numFmtId="0" xfId="0" applyAlignment="1" applyBorder="1" applyFont="1">
      <alignment readingOrder="0"/>
    </xf>
    <xf borderId="5" fillId="0" fontId="8" numFmtId="0" xfId="0" applyBorder="1" applyFont="1"/>
    <xf borderId="7" fillId="0" fontId="6" numFmtId="0" xfId="0" applyAlignment="1" applyBorder="1" applyFont="1">
      <alignment horizontal="center"/>
    </xf>
    <xf borderId="8" fillId="3" fontId="10" numFmtId="0" xfId="0" applyAlignment="1" applyBorder="1" applyFill="1" applyFont="1">
      <alignment horizontal="center" readingOrder="0"/>
    </xf>
    <xf borderId="5" fillId="0" fontId="5" numFmtId="0" xfId="0" applyBorder="1" applyFont="1"/>
    <xf borderId="7" fillId="0" fontId="11" numFmtId="0" xfId="0" applyAlignment="1" applyBorder="1" applyFont="1">
      <alignment horizontal="center" readingOrder="0"/>
    </xf>
    <xf borderId="5" fillId="0" fontId="5" numFmtId="0" xfId="0" applyAlignment="1" applyBorder="1" applyFont="1">
      <alignment readingOrder="0"/>
    </xf>
    <xf borderId="9" fillId="0" fontId="9" numFmtId="164" xfId="0" applyAlignment="1" applyBorder="1" applyFont="1" applyNumberFormat="1">
      <alignment horizontal="center"/>
    </xf>
    <xf borderId="8" fillId="3" fontId="10" numFmtId="165" xfId="0" applyAlignment="1" applyBorder="1" applyFont="1" applyNumberFormat="1">
      <alignment horizontal="center" readingOrder="0"/>
    </xf>
    <xf borderId="8" fillId="3" fontId="10" numFmtId="9" xfId="0" applyAlignment="1" applyBorder="1" applyFont="1" applyNumberFormat="1">
      <alignment horizontal="center" readingOrder="0"/>
    </xf>
    <xf borderId="9" fillId="0" fontId="9" numFmtId="165" xfId="0" applyAlignment="1" applyBorder="1" applyFont="1" applyNumberFormat="1">
      <alignment horizontal="center"/>
    </xf>
    <xf borderId="8" fillId="3" fontId="10" numFmtId="3" xfId="0" applyAlignment="1" applyBorder="1" applyFont="1" applyNumberFormat="1">
      <alignment horizontal="center" readingOrder="0"/>
    </xf>
    <xf borderId="5" fillId="0" fontId="6" numFmtId="0" xfId="0" applyBorder="1" applyFont="1"/>
    <xf borderId="4" fillId="0" fontId="7" numFmtId="0" xfId="0" applyAlignment="1" applyBorder="1" applyFont="1">
      <alignment readingOrder="0"/>
    </xf>
    <xf borderId="9" fillId="0" fontId="9" numFmtId="10" xfId="0" applyAlignment="1" applyBorder="1" applyFont="1" applyNumberFormat="1">
      <alignment horizontal="center"/>
    </xf>
    <xf borderId="4" fillId="0" fontId="12" numFmtId="9" xfId="0" applyAlignment="1" applyBorder="1" applyFont="1" applyNumberFormat="1">
      <alignment horizontal="center" readingOrder="0"/>
    </xf>
    <xf borderId="10" fillId="3" fontId="10" numFmtId="9" xfId="0" applyAlignment="1" applyBorder="1" applyFont="1" applyNumberFormat="1">
      <alignment horizontal="center" readingOrder="0"/>
    </xf>
    <xf borderId="11" fillId="0" fontId="13" numFmtId="9" xfId="0" applyAlignment="1" applyBorder="1" applyFont="1" applyNumberFormat="1">
      <alignment horizontal="center" readingOrder="0"/>
    </xf>
    <xf borderId="12" fillId="0" fontId="13" numFmtId="0" xfId="0" applyAlignment="1" applyBorder="1" applyFont="1">
      <alignment horizontal="left" readingOrder="0"/>
    </xf>
    <xf borderId="13" fillId="0" fontId="6" numFmtId="0" xfId="0" applyAlignment="1" applyBorder="1" applyFont="1">
      <alignment horizontal="center"/>
    </xf>
    <xf borderId="11" fillId="0" fontId="14" numFmtId="0" xfId="0" applyAlignment="1" applyBorder="1" applyFont="1">
      <alignment readingOrder="0" vertical="center"/>
    </xf>
    <xf borderId="14" fillId="0" fontId="5" numFmtId="0" xfId="0" applyAlignment="1" applyBorder="1" applyFont="1">
      <alignment readingOrder="0" shrinkToFit="0" vertical="center" wrapText="1"/>
    </xf>
    <xf borderId="14" fillId="0" fontId="6" numFmtId="0" xfId="0" applyBorder="1" applyFont="1"/>
    <xf borderId="12" fillId="0" fontId="6" numFmtId="0" xfId="0" applyBorder="1" applyFont="1"/>
    <xf borderId="0" fillId="0" fontId="14" numFmtId="0" xfId="0" applyAlignment="1" applyFont="1">
      <alignment readingOrder="0" vertical="center"/>
    </xf>
    <xf borderId="0" fillId="0" fontId="15" numFmtId="0" xfId="0" applyAlignment="1" applyFont="1">
      <alignment horizontal="left" readingOrder="0" shrinkToFit="0" wrapText="1"/>
    </xf>
    <xf borderId="0" fillId="0" fontId="8" numFmtId="0" xfId="0" applyFont="1"/>
    <xf borderId="0" fillId="4" fontId="14" numFmtId="0" xfId="0" applyAlignment="1" applyFill="1" applyFont="1">
      <alignment readingOrder="0"/>
    </xf>
    <xf borderId="0" fillId="0" fontId="16" numFmtId="0" xfId="0" applyFont="1"/>
    <xf borderId="0" fillId="0" fontId="5" numFmtId="0" xfId="0" applyFont="1"/>
    <xf borderId="0" fillId="0" fontId="14" numFmtId="0" xfId="0" applyFont="1"/>
    <xf borderId="0" fillId="0" fontId="14" numFmtId="0" xfId="0" applyAlignment="1" applyFont="1">
      <alignment readingOrder="0"/>
    </xf>
    <xf borderId="0" fillId="0" fontId="14" numFmtId="0" xfId="0" applyAlignment="1" applyFont="1">
      <alignment horizontal="center"/>
    </xf>
    <xf borderId="15" fillId="0" fontId="5" numFmtId="166" xfId="0" applyBorder="1" applyFont="1" applyNumberFormat="1"/>
    <xf borderId="15" fillId="0" fontId="5" numFmtId="0" xfId="0" applyAlignment="1" applyBorder="1" applyFont="1">
      <alignment horizontal="center"/>
    </xf>
    <xf borderId="0" fillId="0" fontId="5" numFmtId="165" xfId="0" applyAlignment="1" applyFont="1" applyNumberFormat="1">
      <alignment horizontal="center"/>
    </xf>
    <xf borderId="0" fillId="0" fontId="14" numFmtId="166" xfId="0" applyFont="1" applyNumberFormat="1"/>
    <xf borderId="15" fillId="0" fontId="5" numFmtId="2" xfId="0" applyAlignment="1" applyBorder="1" applyFont="1" applyNumberFormat="1">
      <alignment horizontal="center"/>
    </xf>
    <xf borderId="15" fillId="0" fontId="5" numFmtId="165" xfId="0" applyAlignment="1" applyBorder="1" applyFont="1" applyNumberFormat="1">
      <alignment horizontal="center"/>
    </xf>
    <xf borderId="15" fillId="0" fontId="5" numFmtId="3" xfId="0" applyAlignment="1" applyBorder="1" applyFont="1" applyNumberFormat="1">
      <alignment horizontal="center"/>
    </xf>
    <xf borderId="0" fillId="0" fontId="5" numFmtId="0" xfId="0" applyAlignment="1" applyFont="1">
      <alignment horizontal="center" shrinkToFit="0" vertical="center" wrapText="1"/>
    </xf>
    <xf borderId="0" fillId="0" fontId="5" numFmtId="0" xfId="0" applyAlignment="1" applyFont="1">
      <alignment horizontal="center"/>
    </xf>
    <xf borderId="0" fillId="0" fontId="14" numFmtId="0" xfId="0" applyAlignment="1" applyFont="1">
      <alignment horizontal="center" shrinkToFit="0" vertical="center" wrapText="1"/>
    </xf>
    <xf borderId="0" fillId="0" fontId="14" numFmtId="0" xfId="0" applyAlignment="1" applyFont="1">
      <alignment horizontal="center" readingOrder="0" shrinkToFit="0" vertical="center" wrapText="1"/>
    </xf>
    <xf borderId="0" fillId="0" fontId="14" numFmtId="0" xfId="0" applyAlignment="1" applyFont="1">
      <alignment horizontal="center" vertical="center"/>
    </xf>
    <xf borderId="15" fillId="0" fontId="5" numFmtId="9" xfId="0" applyAlignment="1" applyBorder="1" applyFont="1" applyNumberFormat="1">
      <alignment horizontal="center"/>
    </xf>
    <xf borderId="15" fillId="0" fontId="5" numFmtId="166" xfId="0" applyAlignment="1" applyBorder="1" applyFont="1" applyNumberFormat="1">
      <alignment horizontal="center"/>
    </xf>
    <xf borderId="15" fillId="0" fontId="5" numFmtId="165" xfId="0" applyBorder="1" applyFont="1" applyNumberFormat="1"/>
    <xf borderId="15" fillId="0" fontId="5" numFmtId="10" xfId="0" applyBorder="1" applyFont="1" applyNumberFormat="1"/>
    <xf borderId="0" fillId="0" fontId="14" numFmtId="0" xfId="0" applyAlignment="1" applyFont="1">
      <alignment vertical="center"/>
    </xf>
    <xf borderId="16" fillId="0" fontId="10" numFmtId="9" xfId="0" applyAlignment="1" applyBorder="1" applyFont="1" applyNumberFormat="1">
      <alignment horizontal="center"/>
    </xf>
    <xf borderId="0" fillId="0" fontId="5" numFmtId="3" xfId="0" applyAlignment="1" applyFont="1" applyNumberFormat="1">
      <alignment horizontal="center"/>
    </xf>
    <xf borderId="0" fillId="0" fontId="5" numFmtId="0" xfId="0" applyAlignment="1" applyFont="1">
      <alignment readingOrder="0"/>
    </xf>
    <xf borderId="0" fillId="0" fontId="5" numFmtId="0" xfId="0" applyAlignment="1" applyFont="1">
      <alignment readingOrder="0"/>
    </xf>
    <xf borderId="14" fillId="0" fontId="5" numFmtId="3" xfId="0" applyAlignment="1" applyBorder="1" applyFont="1" applyNumberFormat="1">
      <alignment horizontal="center"/>
    </xf>
    <xf borderId="9" fillId="0" fontId="17" numFmtId="165" xfId="0" applyAlignment="1" applyBorder="1" applyFont="1" applyNumberFormat="1">
      <alignment horizontal="center"/>
    </xf>
    <xf borderId="9" fillId="0" fontId="17" numFmtId="10" xfId="0" applyAlignment="1" applyBorder="1" applyFont="1" applyNumberFormat="1">
      <alignment horizontal="center"/>
    </xf>
    <xf borderId="9" fillId="0" fontId="17" numFmtId="164" xfId="0" applyAlignment="1" applyBorder="1" applyFont="1" applyNumberFormat="1">
      <alignment horizontal="center"/>
    </xf>
    <xf borderId="16" fillId="0" fontId="10" numFmtId="3" xfId="0" applyAlignment="1" applyBorder="1" applyFont="1" applyNumberFormat="1">
      <alignment horizontal="center"/>
    </xf>
    <xf borderId="16" fillId="0" fontId="10" numFmtId="165" xfId="0" applyAlignment="1" applyBorder="1" applyFont="1" applyNumberFormat="1">
      <alignment horizontal="center"/>
    </xf>
    <xf borderId="16" fillId="0" fontId="12" numFmtId="0" xfId="0" applyAlignment="1" applyBorder="1" applyFont="1">
      <alignment horizontal="center"/>
    </xf>
    <xf borderId="15" fillId="0" fontId="14" numFmtId="0" xfId="0" applyAlignment="1" applyBorder="1" applyFont="1">
      <alignment horizontal="center"/>
    </xf>
    <xf borderId="15" fillId="0" fontId="14" numFmtId="166" xfId="0" applyAlignment="1" applyBorder="1" applyFont="1" applyNumberFormat="1">
      <alignment horizontal="center"/>
    </xf>
    <xf borderId="0" fillId="0" fontId="18" numFmtId="0" xfId="0" applyFont="1"/>
    <xf borderId="0" fillId="0" fontId="5" numFmtId="0" xfId="0" applyAlignment="1" applyFont="1">
      <alignment horizontal="right"/>
    </xf>
    <xf borderId="0" fillId="0" fontId="5" numFmtId="166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95250</xdr:colOff>
      <xdr:row>0</xdr:row>
      <xdr:rowOff>142875</xdr:rowOff>
    </xdr:from>
    <xdr:ext cx="3038475" cy="4762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www.contractsafe.com/" TargetMode="External"/><Relationship Id="rId2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/>
  </sheetPr>
  <sheetViews>
    <sheetView workbookViewId="0"/>
  </sheetViews>
  <sheetFormatPr customHeight="1" defaultColWidth="12.63" defaultRowHeight="15.0" outlineLevelRow="1"/>
  <cols>
    <col customWidth="1" min="1" max="1" width="17.13"/>
    <col customWidth="1" min="2" max="2" width="98.13"/>
    <col customWidth="1" min="3" max="3" width="14.75"/>
    <col customWidth="1" min="4" max="4" width="22.25"/>
    <col customWidth="1" min="5" max="5" width="16.38"/>
    <col customWidth="1" min="6" max="6" width="21.88"/>
    <col customWidth="1" min="7" max="7" width="13.38"/>
    <col customWidth="1" min="8" max="8" width="16.13"/>
    <col customWidth="1" min="9" max="9" width="13.75"/>
    <col customWidth="1" min="10" max="10" width="15.0"/>
  </cols>
  <sheetData>
    <row r="1" ht="15.75" customHeight="1">
      <c r="A1" s="1" t="s">
        <v>0</v>
      </c>
      <c r="B1" s="2"/>
      <c r="C1" s="2"/>
      <c r="D1" s="2"/>
      <c r="E1" s="3"/>
      <c r="F1" s="4"/>
    </row>
    <row r="2" ht="15.75" customHeight="1">
      <c r="A2" s="5"/>
      <c r="E2" s="6"/>
      <c r="F2" s="4"/>
    </row>
    <row r="3" ht="15.75" customHeight="1">
      <c r="A3" s="5"/>
      <c r="E3" s="6"/>
      <c r="F3" s="4"/>
    </row>
    <row r="4" ht="15.75" customHeight="1">
      <c r="A4" s="5"/>
      <c r="E4" s="6"/>
      <c r="F4" s="4"/>
    </row>
    <row r="5" ht="102.75" customHeight="1">
      <c r="A5" s="7" t="s">
        <v>1</v>
      </c>
      <c r="B5" s="8" t="s">
        <v>2</v>
      </c>
      <c r="E5" s="6"/>
    </row>
    <row r="6" ht="18.75" customHeight="1">
      <c r="A6" s="9"/>
      <c r="E6" s="6"/>
    </row>
    <row r="7" ht="15.75" customHeight="1">
      <c r="A7" s="10" t="s">
        <v>3</v>
      </c>
      <c r="B7" s="11"/>
      <c r="C7" s="12"/>
      <c r="D7" s="13" t="s">
        <v>4</v>
      </c>
      <c r="E7" s="14"/>
    </row>
    <row r="8" ht="15.75" customHeight="1">
      <c r="A8" s="15"/>
      <c r="B8" s="16"/>
      <c r="D8" s="17"/>
      <c r="E8" s="6"/>
    </row>
    <row r="9" ht="15.75" customHeight="1">
      <c r="A9" s="18">
        <v>2.0</v>
      </c>
      <c r="B9" s="19" t="s">
        <v>5</v>
      </c>
      <c r="D9" s="20" t="s">
        <v>6</v>
      </c>
      <c r="E9" s="6"/>
    </row>
    <row r="10" ht="15.75" customHeight="1">
      <c r="A10" s="18">
        <v>5.0</v>
      </c>
      <c r="B10" s="21" t="s">
        <v>7</v>
      </c>
      <c r="D10" s="22">
        <f>H63</f>
        <v>23.78111483</v>
      </c>
      <c r="E10" s="6"/>
    </row>
    <row r="11" ht="15.75" customHeight="1">
      <c r="A11" s="18">
        <v>300.0</v>
      </c>
      <c r="B11" s="21" t="s">
        <v>8</v>
      </c>
      <c r="D11" s="17"/>
      <c r="E11" s="6"/>
    </row>
    <row r="12" ht="15.75" customHeight="1">
      <c r="A12" s="23">
        <v>35000.0</v>
      </c>
      <c r="B12" s="21" t="s">
        <v>9</v>
      </c>
      <c r="D12" s="20" t="s">
        <v>10</v>
      </c>
      <c r="E12" s="6"/>
    </row>
    <row r="13" ht="15.75" customHeight="1">
      <c r="A13" s="24">
        <v>0.5</v>
      </c>
      <c r="B13" s="19" t="s">
        <v>11</v>
      </c>
      <c r="D13" s="25">
        <f>F63</f>
        <v>88914.64</v>
      </c>
      <c r="E13" s="6"/>
    </row>
    <row r="14" ht="15.75" customHeight="1">
      <c r="A14" s="26">
        <v>2.0</v>
      </c>
      <c r="B14" s="21" t="s">
        <v>12</v>
      </c>
      <c r="D14" s="17"/>
      <c r="E14" s="6"/>
    </row>
    <row r="15">
      <c r="A15" s="15"/>
      <c r="B15" s="27"/>
      <c r="D15" s="20" t="s">
        <v>13</v>
      </c>
      <c r="E15" s="6"/>
    </row>
    <row r="16">
      <c r="A16" s="28" t="s">
        <v>14</v>
      </c>
      <c r="B16" s="27"/>
      <c r="D16" s="29">
        <f>G63</f>
        <v>0.8466125838</v>
      </c>
      <c r="E16" s="6"/>
    </row>
    <row r="17" ht="15.75" customHeight="1">
      <c r="A17" s="30"/>
      <c r="B17" s="19"/>
      <c r="D17" s="17"/>
      <c r="E17" s="6"/>
    </row>
    <row r="18" ht="15.75" customHeight="1">
      <c r="A18" s="24">
        <v>0.25</v>
      </c>
      <c r="B18" s="19" t="s">
        <v>15</v>
      </c>
      <c r="D18" s="20" t="s">
        <v>16</v>
      </c>
      <c r="E18" s="6"/>
    </row>
    <row r="19" ht="15.75" customHeight="1">
      <c r="A19" s="24">
        <v>0.1</v>
      </c>
      <c r="B19" s="19" t="s">
        <v>17</v>
      </c>
      <c r="D19" s="22">
        <f>I63</f>
        <v>14.72895802</v>
      </c>
      <c r="E19" s="6"/>
    </row>
    <row r="20" ht="15.75" customHeight="1">
      <c r="A20" s="24">
        <v>0.15</v>
      </c>
      <c r="B20" s="21" t="s">
        <v>18</v>
      </c>
      <c r="D20" s="17"/>
      <c r="E20" s="6"/>
    </row>
    <row r="21" ht="15.75" customHeight="1">
      <c r="A21" s="31">
        <v>0.2</v>
      </c>
      <c r="B21" s="21" t="s">
        <v>19</v>
      </c>
      <c r="D21" s="17"/>
      <c r="E21" s="6"/>
    </row>
    <row r="22" ht="15.75" customHeight="1">
      <c r="A22" s="24">
        <v>0.3</v>
      </c>
      <c r="B22" s="19" t="s">
        <v>20</v>
      </c>
      <c r="D22" s="17"/>
      <c r="E22" s="6"/>
    </row>
    <row r="23" ht="15.75" customHeight="1">
      <c r="A23" s="32">
        <f>SUM(A18:A22)</f>
        <v>1</v>
      </c>
      <c r="B23" s="33" t="s">
        <v>21</v>
      </c>
      <c r="D23" s="34"/>
      <c r="E23" s="6"/>
    </row>
    <row r="24" ht="15.75" customHeight="1">
      <c r="A24" s="9"/>
      <c r="E24" s="6"/>
    </row>
    <row r="25" ht="15.75" customHeight="1">
      <c r="A25" s="35" t="s">
        <v>22</v>
      </c>
      <c r="B25" s="36" t="s">
        <v>23</v>
      </c>
      <c r="C25" s="37"/>
      <c r="D25" s="37"/>
      <c r="E25" s="38"/>
    </row>
    <row r="26" ht="15.75" customHeight="1">
      <c r="A26" s="39"/>
      <c r="B26" s="8"/>
    </row>
    <row r="27" collapsed="1">
      <c r="A27" s="40"/>
      <c r="B27" s="40" t="s">
        <v>24</v>
      </c>
    </row>
    <row r="28" ht="15.75" hidden="1" customHeight="1" outlineLevel="1">
      <c r="B28" s="41"/>
    </row>
    <row r="29" ht="15.75" hidden="1" customHeight="1" outlineLevel="1">
      <c r="B29" s="42" t="s">
        <v>25</v>
      </c>
    </row>
    <row r="30" ht="15.75" hidden="1" customHeight="1" outlineLevel="1">
      <c r="B30" s="43"/>
      <c r="C30" s="44"/>
    </row>
    <row r="31" ht="15.75" hidden="1" customHeight="1" outlineLevel="1">
      <c r="B31" s="45" t="s">
        <v>26</v>
      </c>
      <c r="C31" s="46" t="s">
        <v>27</v>
      </c>
      <c r="D31" s="47" t="s">
        <v>28</v>
      </c>
      <c r="E31" s="47" t="s">
        <v>29</v>
      </c>
    </row>
    <row r="32" ht="15.75" hidden="1" customHeight="1" outlineLevel="1">
      <c r="B32" s="44" t="s">
        <v>30</v>
      </c>
      <c r="C32" s="48">
        <v>95.0</v>
      </c>
      <c r="D32" s="49">
        <v>0.35</v>
      </c>
      <c r="E32" s="50">
        <f>(C32*G46)</f>
        <v>182400</v>
      </c>
    </row>
    <row r="33" ht="15.75" hidden="1" customHeight="1" outlineLevel="1">
      <c r="B33" s="44" t="s">
        <v>31</v>
      </c>
      <c r="C33" s="48">
        <v>33.0</v>
      </c>
      <c r="D33" s="49">
        <v>0.65</v>
      </c>
      <c r="E33" s="50">
        <f>(C33*G46)</f>
        <v>63360</v>
      </c>
    </row>
    <row r="34" ht="15.75" hidden="1" customHeight="1" outlineLevel="1">
      <c r="B34" s="44" t="s">
        <v>32</v>
      </c>
      <c r="C34" s="51">
        <f>(C32*D32)+(C33*D33)</f>
        <v>54.7</v>
      </c>
    </row>
    <row r="35" ht="15.75" hidden="1" customHeight="1" outlineLevel="1"/>
    <row r="36" ht="15.75" hidden="1" customHeight="1" outlineLevel="1"/>
    <row r="37" ht="15.75" hidden="1" customHeight="1" outlineLevel="1">
      <c r="B37" s="45" t="s">
        <v>33</v>
      </c>
      <c r="C37" s="47" t="s">
        <v>34</v>
      </c>
      <c r="E37" s="45" t="s">
        <v>35</v>
      </c>
      <c r="F37" s="47" t="s">
        <v>36</v>
      </c>
      <c r="G37" s="47" t="s">
        <v>37</v>
      </c>
      <c r="H37" s="47" t="s">
        <v>38</v>
      </c>
    </row>
    <row r="38" ht="15.75" hidden="1" customHeight="1" outlineLevel="1">
      <c r="B38" s="44" t="s">
        <v>39</v>
      </c>
      <c r="C38" s="52">
        <v>0.1</v>
      </c>
      <c r="F38" s="53">
        <v>3588.0</v>
      </c>
      <c r="G38" s="53">
        <v>5988.0</v>
      </c>
      <c r="H38" s="53">
        <v>8388.0</v>
      </c>
    </row>
    <row r="39" ht="15.75" hidden="1" customHeight="1" outlineLevel="1">
      <c r="B39" s="44" t="s">
        <v>40</v>
      </c>
      <c r="C39" s="52">
        <v>0.8</v>
      </c>
      <c r="E39" s="46" t="s">
        <v>41</v>
      </c>
      <c r="F39" s="54">
        <v>500.0</v>
      </c>
      <c r="G39" s="54">
        <v>1000.0</v>
      </c>
      <c r="H39" s="54">
        <v>2500.0</v>
      </c>
    </row>
    <row r="40" ht="15.75" hidden="1" customHeight="1" outlineLevel="1">
      <c r="B40" s="44" t="s">
        <v>42</v>
      </c>
      <c r="C40" s="52">
        <v>0.9</v>
      </c>
    </row>
    <row r="41" ht="15.75" hidden="1" customHeight="1" outlineLevel="1">
      <c r="B41" s="44" t="s">
        <v>43</v>
      </c>
      <c r="C41" s="52">
        <v>0.95</v>
      </c>
      <c r="J41" s="55"/>
    </row>
    <row r="42" ht="15.75" hidden="1" customHeight="1" outlineLevel="1">
      <c r="B42" s="44" t="s">
        <v>44</v>
      </c>
      <c r="C42" s="52">
        <v>0.6</v>
      </c>
      <c r="H42" s="55"/>
    </row>
    <row r="43" ht="15.75" hidden="1" customHeight="1" outlineLevel="1"/>
    <row r="44" ht="15.75" hidden="1" customHeight="1" outlineLevel="1">
      <c r="C44" s="55"/>
      <c r="D44" s="56"/>
      <c r="E44" s="44"/>
      <c r="F44" s="56"/>
      <c r="G44" s="56"/>
      <c r="H44" s="56"/>
      <c r="I44" s="56"/>
      <c r="J44" s="44"/>
    </row>
    <row r="45" ht="61.5" hidden="1" customHeight="1" outlineLevel="1">
      <c r="B45" s="46" t="s">
        <v>45</v>
      </c>
      <c r="C45" s="57" t="s">
        <v>46</v>
      </c>
      <c r="D45" s="57" t="s">
        <v>47</v>
      </c>
      <c r="E45" s="58" t="s">
        <v>48</v>
      </c>
      <c r="F45" s="58" t="s">
        <v>49</v>
      </c>
      <c r="G45" s="58" t="s">
        <v>50</v>
      </c>
      <c r="H45" s="57" t="s">
        <v>51</v>
      </c>
      <c r="I45" s="59" t="s">
        <v>52</v>
      </c>
      <c r="J45" s="59" t="s">
        <v>53</v>
      </c>
    </row>
    <row r="46" ht="15.75" hidden="1" customHeight="1" outlineLevel="1">
      <c r="B46" s="44" t="s">
        <v>54</v>
      </c>
      <c r="C46" s="49">
        <f>(A9)</f>
        <v>2</v>
      </c>
      <c r="D46" s="60">
        <f>(A13)</f>
        <v>0.5</v>
      </c>
      <c r="E46" s="61">
        <f>(C34)</f>
        <v>54.7</v>
      </c>
      <c r="F46" s="61">
        <f>(C46*D46*E46)</f>
        <v>54.7</v>
      </c>
      <c r="G46" s="49">
        <v>1920.0</v>
      </c>
      <c r="H46" s="53">
        <f>(F46*G46)</f>
        <v>105024</v>
      </c>
      <c r="I46" s="62">
        <f>(A11*A12)</f>
        <v>10500000</v>
      </c>
      <c r="J46" s="63">
        <f>(H46/I46)</f>
        <v>0.01000228571</v>
      </c>
    </row>
    <row r="47" ht="15.75" hidden="1" customHeight="1" outlineLevel="1"/>
    <row r="48" ht="15.75" hidden="1" customHeight="1" outlineLevel="1"/>
    <row r="49" ht="53.25" hidden="1" customHeight="1" outlineLevel="1">
      <c r="B49" s="64" t="s">
        <v>55</v>
      </c>
      <c r="C49" s="57" t="s">
        <v>56</v>
      </c>
      <c r="D49" s="59" t="s">
        <v>57</v>
      </c>
      <c r="E49" s="59" t="s">
        <v>58</v>
      </c>
      <c r="F49" s="57" t="s">
        <v>59</v>
      </c>
      <c r="G49" s="59" t="s">
        <v>60</v>
      </c>
      <c r="H49" s="59" t="s">
        <v>6</v>
      </c>
      <c r="I49" s="57" t="s">
        <v>61</v>
      </c>
      <c r="J49" s="57" t="s">
        <v>62</v>
      </c>
    </row>
    <row r="50" ht="15.75" hidden="1" customHeight="1" outlineLevel="1">
      <c r="B50" s="44" t="s">
        <v>15</v>
      </c>
      <c r="C50" s="65">
        <f t="shared" ref="C50:C54" si="1">(A18)</f>
        <v>0.25</v>
      </c>
      <c r="D50" s="66">
        <f t="shared" ref="D50:D54" si="2">(G$46*D$46*C$46*C50)</f>
        <v>480</v>
      </c>
      <c r="E50" s="66">
        <f t="shared" ref="E50:E54" si="3">(D50*C38)</f>
        <v>48</v>
      </c>
    </row>
    <row r="51" ht="15.75" hidden="1" customHeight="1" outlineLevel="1">
      <c r="B51" s="44" t="s">
        <v>17</v>
      </c>
      <c r="C51" s="65">
        <f t="shared" si="1"/>
        <v>0.1</v>
      </c>
      <c r="D51" s="66">
        <f t="shared" si="2"/>
        <v>192</v>
      </c>
      <c r="E51" s="66">
        <f t="shared" si="3"/>
        <v>153.6</v>
      </c>
    </row>
    <row r="52" ht="15.75" hidden="1" customHeight="1" outlineLevel="1">
      <c r="B52" s="67" t="s">
        <v>18</v>
      </c>
      <c r="C52" s="65">
        <f t="shared" si="1"/>
        <v>0.15</v>
      </c>
      <c r="D52" s="66">
        <f t="shared" si="2"/>
        <v>288</v>
      </c>
      <c r="E52" s="66">
        <f t="shared" si="3"/>
        <v>259.2</v>
      </c>
    </row>
    <row r="53" ht="15.75" hidden="1" customHeight="1" outlineLevel="1">
      <c r="B53" s="68" t="s">
        <v>19</v>
      </c>
      <c r="C53" s="65">
        <f t="shared" si="1"/>
        <v>0.2</v>
      </c>
      <c r="D53" s="66">
        <f t="shared" si="2"/>
        <v>384</v>
      </c>
      <c r="E53" s="66">
        <f t="shared" si="3"/>
        <v>364.8</v>
      </c>
    </row>
    <row r="54" ht="15.75" hidden="1" customHeight="1" outlineLevel="1">
      <c r="B54" s="44" t="s">
        <v>20</v>
      </c>
      <c r="C54" s="65">
        <f t="shared" si="1"/>
        <v>0.3</v>
      </c>
      <c r="D54" s="69">
        <f t="shared" si="2"/>
        <v>576</v>
      </c>
      <c r="E54" s="69">
        <f t="shared" si="3"/>
        <v>345.6</v>
      </c>
      <c r="F54" s="50"/>
      <c r="G54" s="50"/>
      <c r="H54" s="50"/>
    </row>
    <row r="55" ht="15.75" hidden="1" customHeight="1" outlineLevel="1">
      <c r="D55" s="66">
        <f t="shared" ref="D55:E55" si="4">SUM(D50:D54)</f>
        <v>1920</v>
      </c>
      <c r="E55" s="66">
        <f t="shared" si="4"/>
        <v>1171.2</v>
      </c>
      <c r="F55" s="70">
        <f>(E55*E46)</f>
        <v>64064.64</v>
      </c>
      <c r="G55" s="71">
        <f>(F55/H46)</f>
        <v>0.61</v>
      </c>
      <c r="H55" s="72">
        <f>IF($A$11&lt;=$F$39,(F55-$F$38)/$F$38,IF($A$11&lt;=$G$39,(F55-$G$38)/$G$38,(F55-$H$38)/$H$38))</f>
        <v>16.85525084</v>
      </c>
      <c r="I55" s="72">
        <f>IF($A$11&lt;=$F$39,($F$38/F55)*365,IF($A$11&lt;=$G$39,($G$38/F55)*365,($H$38/F55)*365))</f>
        <v>20.44216591</v>
      </c>
      <c r="J55" s="72">
        <f>(IF($A$11&lt;=$F$39,(F55-F38)/E46,IF($A$11&lt;=$G$39,(F55-G38)/E46,(F55-H38)/E46)))/C46</f>
        <v>552.802925</v>
      </c>
    </row>
    <row r="56" ht="15.75" hidden="1" customHeight="1" outlineLevel="1"/>
    <row r="57" ht="29.25" hidden="1" customHeight="1" outlineLevel="1">
      <c r="B57" s="64" t="s">
        <v>63</v>
      </c>
      <c r="C57" s="57" t="s">
        <v>64</v>
      </c>
      <c r="D57" s="59" t="s">
        <v>52</v>
      </c>
      <c r="E57" s="59" t="s">
        <v>33</v>
      </c>
      <c r="F57" s="57" t="s">
        <v>59</v>
      </c>
      <c r="G57" s="59" t="s">
        <v>60</v>
      </c>
      <c r="H57" s="59" t="s">
        <v>6</v>
      </c>
      <c r="I57" s="57" t="s">
        <v>61</v>
      </c>
    </row>
    <row r="58" ht="21.0" hidden="1" customHeight="1" outlineLevel="1">
      <c r="B58" s="44" t="s">
        <v>65</v>
      </c>
      <c r="C58" s="73">
        <f>(A14)</f>
        <v>2</v>
      </c>
      <c r="D58" s="74">
        <f>(A12)</f>
        <v>35000</v>
      </c>
      <c r="E58" s="75">
        <v>0.33</v>
      </c>
      <c r="F58" s="70">
        <f>(C58*D58*E58)</f>
        <v>23100</v>
      </c>
      <c r="G58" s="56"/>
      <c r="H58" s="56"/>
    </row>
    <row r="59" ht="15.75" hidden="1" customHeight="1" outlineLevel="1"/>
    <row r="60" ht="15.75" hidden="1" customHeight="1" outlineLevel="1">
      <c r="B60" s="64" t="s">
        <v>63</v>
      </c>
      <c r="C60" s="57" t="s">
        <v>66</v>
      </c>
      <c r="D60" s="57" t="s">
        <v>67</v>
      </c>
      <c r="E60" s="58" t="s">
        <v>68</v>
      </c>
      <c r="F60" s="57" t="s">
        <v>59</v>
      </c>
      <c r="G60" s="59" t="s">
        <v>60</v>
      </c>
      <c r="H60" s="59" t="s">
        <v>6</v>
      </c>
      <c r="I60" s="57" t="s">
        <v>61</v>
      </c>
    </row>
    <row r="61" ht="15.75" hidden="1" customHeight="1" outlineLevel="1">
      <c r="C61" s="76">
        <f>(A10)</f>
        <v>5</v>
      </c>
      <c r="D61" s="76">
        <v>10.0</v>
      </c>
      <c r="E61" s="77">
        <v>35.0</v>
      </c>
      <c r="F61" s="70">
        <f>(C61*D61*E61)</f>
        <v>1750</v>
      </c>
    </row>
    <row r="62" ht="15.75" hidden="1" customHeight="1" outlineLevel="1"/>
    <row r="63" ht="15.75" hidden="1" customHeight="1" outlineLevel="1">
      <c r="B63" s="45" t="s">
        <v>69</v>
      </c>
      <c r="F63" s="70">
        <f>(F55+F58+F61)</f>
        <v>88914.64</v>
      </c>
      <c r="G63" s="71">
        <f>(F63/H46)</f>
        <v>0.8466125838</v>
      </c>
      <c r="H63" s="72">
        <f>IF($A$11&lt;=$F$39,(F63-$F$38)/$F$38,IF($A$11&lt;=$G$39,(F63-$G$38)/$G$38,(F63-$H$38)/$H$38))</f>
        <v>23.78111483</v>
      </c>
      <c r="I63" s="72">
        <f>IF($A$11&lt;=$F$39,($F$38/F63)*365,IF($A$11&lt;=$G$39,($G$38/F63)*365,($H$38/F63)*365))</f>
        <v>14.72895802</v>
      </c>
    </row>
    <row r="64" ht="15.75" hidden="1" customHeight="1" outlineLevel="1">
      <c r="B64" s="44"/>
    </row>
    <row r="65" ht="15.75" hidden="1" customHeight="1" outlineLevel="1">
      <c r="A65" s="78"/>
    </row>
    <row r="66" ht="15.75" hidden="1" customHeight="1" outlineLevel="1">
      <c r="B66" s="45"/>
    </row>
    <row r="67" ht="15.75" hidden="1" customHeight="1" outlineLevel="1">
      <c r="B67" s="45" t="s">
        <v>70</v>
      </c>
      <c r="C67" s="57" t="s">
        <v>71</v>
      </c>
      <c r="D67" s="79"/>
      <c r="E67" s="56"/>
    </row>
    <row r="68" ht="15.75" hidden="1" customHeight="1" outlineLevel="1">
      <c r="B68" s="44" t="s">
        <v>72</v>
      </c>
      <c r="C68" s="61">
        <v>27.25</v>
      </c>
      <c r="D68" s="80"/>
    </row>
    <row r="69" ht="15.75" hidden="1" customHeight="1" outlineLevel="1">
      <c r="B69" s="44" t="s">
        <v>73</v>
      </c>
      <c r="C69" s="61">
        <v>43.25</v>
      </c>
    </row>
    <row r="70" ht="15.75" hidden="1" customHeight="1" outlineLevel="1">
      <c r="B70" s="44" t="s">
        <v>74</v>
      </c>
      <c r="C70" s="61">
        <v>61.5</v>
      </c>
    </row>
    <row r="71" ht="15.75" hidden="1" customHeight="1" outlineLevel="1">
      <c r="B71" s="44" t="s">
        <v>75</v>
      </c>
      <c r="C71" s="61">
        <v>80.25</v>
      </c>
    </row>
    <row r="72" ht="15.75" hidden="1" customHeight="1" outlineLevel="1">
      <c r="B72" s="44" t="s">
        <v>76</v>
      </c>
      <c r="C72" s="61">
        <v>112.75</v>
      </c>
    </row>
    <row r="73" ht="15.75" hidden="1" customHeight="1" outlineLevel="1">
      <c r="B73" s="44"/>
    </row>
    <row r="74" ht="15.75" hidden="1" customHeight="1" outlineLevel="1">
      <c r="B74" s="67" t="s">
        <v>77</v>
      </c>
    </row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7">
    <mergeCell ref="A1:E4"/>
    <mergeCell ref="B5:E5"/>
    <mergeCell ref="A6:E6"/>
    <mergeCell ref="C7:C23"/>
    <mergeCell ref="E7:E23"/>
    <mergeCell ref="A24:E24"/>
    <mergeCell ref="B27:E27"/>
  </mergeCells>
  <hyperlinks>
    <hyperlink r:id="rId1" ref="A1"/>
  </hyperlinks>
  <printOptions/>
  <pageMargins bottom="0.75" footer="0.0" header="0.0" left="0.7" right="0.7" top="0.75"/>
  <pageSetup orientation="landscape"/>
  <drawing r:id="rId2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2021-09-24T19:58:26Z</dcterms:created>
</cp:coreProperties>
</file>